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ёт" sheetId="1" state="visible" r:id="rId1"/>
    <sheet xmlns:r="http://schemas.openxmlformats.org/officeDocument/2006/relationships" name="Ключевая став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0F1116"/>
      <sz val="13"/>
    </font>
    <font>
      <name val="Arial"/>
      <color rgb="006B7280"/>
      <sz val="9"/>
    </font>
    <font>
      <name val="Arial"/>
      <b val="1"/>
      <color rgb="000F1116"/>
      <sz val="9"/>
    </font>
    <font>
      <name val="Arial"/>
      <color rgb="000F1116"/>
      <sz val="10"/>
    </font>
    <font>
      <name val="Arial"/>
      <b val="1"/>
      <color rgb="000F1116"/>
      <sz val="14"/>
    </font>
    <font>
      <name val="Arial"/>
      <b val="1"/>
      <color rgb="000F1116"/>
      <sz val="10"/>
    </font>
    <font>
      <name val="Arial"/>
      <b val="1"/>
      <color rgb="000F1116"/>
      <sz val="11"/>
    </font>
    <font>
      <name val="Arial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FFFDE7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4" fontId="4" fillId="3" borderId="1" applyAlignment="1" pivotButton="0" quotePrefix="0" xfId="0">
      <alignment horizontal="right" vertical="center"/>
    </xf>
    <xf numFmtId="0" fontId="0" fillId="0" borderId="4" pivotButton="0" quotePrefix="0" xfId="0"/>
    <xf numFmtId="165" fontId="4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4" fontId="7" fillId="0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4" fontId="4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/>
    </xf>
    <xf numFmtId="2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8" customWidth="1" min="4" max="4"/>
    <col width="12" customWidth="1" min="5" max="5"/>
    <col width="10" customWidth="1" min="6" max="6"/>
    <col width="15" customWidth="1" min="7" max="7"/>
  </cols>
  <sheetData>
    <row r="1">
      <c r="A1" s="1" t="inlineStr">
        <is>
          <t>Расчёт процентов по ст. 395 ГК РФ</t>
        </is>
      </c>
    </row>
    <row r="2">
      <c r="A2" s="2" t="inlineStr">
        <is>
          <t>Проценты за пользование чужими денежными средствами по ключевой ставке Банка России</t>
        </is>
      </c>
    </row>
    <row r="4">
      <c r="A4" s="3" t="inlineStr">
        <is>
          <t>Сумма долга, ₽</t>
        </is>
      </c>
      <c r="D4" s="4" t="n">
        <v>500000</v>
      </c>
      <c r="E4" s="5" t="n"/>
    </row>
    <row r="5">
      <c r="A5" s="3" t="inlineStr">
        <is>
          <t>Первый день просрочки</t>
        </is>
      </c>
      <c r="D5" s="6" t="n">
        <v>46092</v>
      </c>
      <c r="E5" s="5" t="n"/>
    </row>
    <row r="6" ht="28" customHeight="1">
      <c r="A6" s="7" t="inlineStr">
        <is>
          <t>Дата оплаты или расчёта, включительно</t>
        </is>
      </c>
      <c r="D6" s="6" t="n">
        <v>46288</v>
      </c>
      <c r="E6" s="5" t="n"/>
    </row>
    <row r="8">
      <c r="A8" s="3" t="inlineStr">
        <is>
          <t>Дней просрочки</t>
        </is>
      </c>
      <c r="D8" s="8">
        <f>IF(OR(D5="",D6="",D6&lt;D5),0,D6-D5+1)</f>
        <v/>
      </c>
    </row>
    <row r="9">
      <c r="A9" s="9" t="inlineStr">
        <is>
          <t>Итого проценты, ₽</t>
        </is>
      </c>
      <c r="D9" s="10">
        <f>SUM(G12:G50)</f>
        <v/>
      </c>
      <c r="E9" s="5" t="n"/>
    </row>
    <row r="11" ht="30" customHeight="1">
      <c r="A11" s="11" t="inlineStr">
        <is>
          <t>Ставка действует с</t>
        </is>
      </c>
      <c r="B11" s="11" t="inlineStr">
        <is>
          <t>Отрезок с</t>
        </is>
      </c>
      <c r="C11" s="11" t="inlineStr">
        <is>
          <t>Отрезок по</t>
        </is>
      </c>
      <c r="D11" s="11" t="inlineStr">
        <is>
          <t>Дней</t>
        </is>
      </c>
      <c r="E11" s="11" t="inlineStr">
        <is>
          <t>Ставка, % годовых</t>
        </is>
      </c>
      <c r="F11" s="11" t="inlineStr">
        <is>
          <t>Дней в году</t>
        </is>
      </c>
      <c r="G11" s="11" t="inlineStr">
        <is>
          <t>Проценты, ₽</t>
        </is>
      </c>
    </row>
    <row r="12">
      <c r="A12" s="12">
        <f>IF('Ключевая ставка'!A5="","",'Ключевая ставка'!A5)</f>
        <v/>
      </c>
      <c r="B12" s="12">
        <f>IF(AND('Ключевая ставка'!A5&lt;&gt;"",$D$5&lt;&gt;"",$D$6&lt;&gt;"",MIN($D$6,'Ключевая ставка'!B5)&gt;=MAX($D$5,'Ключевая ставка'!A5)),MAX($D$5,'Ключевая ставка'!A5),"")</f>
        <v/>
      </c>
      <c r="C12" s="12">
        <f>IF(AND('Ключевая ставка'!A5&lt;&gt;"",$D$5&lt;&gt;"",$D$6&lt;&gt;"",MIN($D$6,'Ключевая ставка'!B5)&gt;=MAX($D$5,'Ключевая ставка'!A5)),MIN($D$6,'Ключевая ставка'!B5),"")</f>
        <v/>
      </c>
      <c r="D12" s="13">
        <f>IF(B12="","",C12-B12+1)</f>
        <v/>
      </c>
      <c r="E12" s="14">
        <f>IF(B12="","",'Ключевая ставка'!C5)</f>
        <v/>
      </c>
      <c r="F12" s="15">
        <f>IF(B12="","",IF(YEAR(B12)=YEAR(C12),IF(MOD(YEAR(B12),4)=0,366,365),"365/366"))</f>
        <v/>
      </c>
      <c r="G12" s="16">
        <f>IF(B12="","",ROUND($D$4*E12/100*IF(YEAR(B12)=YEAR(C12),(C12-B12+1)/IF(MOD(YEAR(B12),4)=0,366,365),(DATE(YEAR(B12),12,31)-B12+1)/IF(MOD(YEAR(B12),4)=0,366,365)+(C12-DATE(YEAR(C12),1,1)+1)/IF(MOD(YEAR(C12),4)=0,366,365)+(YEAR(C12)-YEAR(B12)-1)),2))</f>
        <v/>
      </c>
    </row>
    <row r="13">
      <c r="A13" s="12">
        <f>IF('Ключевая ставка'!A6="","",'Ключевая ставка'!A6)</f>
        <v/>
      </c>
      <c r="B13" s="12">
        <f>IF(AND('Ключевая ставка'!A6&lt;&gt;"",$D$5&lt;&gt;"",$D$6&lt;&gt;"",MIN($D$6,'Ключевая ставка'!B6)&gt;=MAX($D$5,'Ключевая ставка'!A6)),MAX($D$5,'Ключевая ставка'!A6),"")</f>
        <v/>
      </c>
      <c r="C13" s="12">
        <f>IF(AND('Ключевая ставка'!A6&lt;&gt;"",$D$5&lt;&gt;"",$D$6&lt;&gt;"",MIN($D$6,'Ключевая ставка'!B6)&gt;=MAX($D$5,'Ключевая ставка'!A6)),MIN($D$6,'Ключевая ставка'!B6),"")</f>
        <v/>
      </c>
      <c r="D13" s="13">
        <f>IF(B13="","",C13-B13+1)</f>
        <v/>
      </c>
      <c r="E13" s="14">
        <f>IF(B13="","",'Ключевая ставка'!C6)</f>
        <v/>
      </c>
      <c r="F13" s="15">
        <f>IF(B13="","",IF(YEAR(B13)=YEAR(C13),IF(MOD(YEAR(B13),4)=0,366,365),"365/366"))</f>
        <v/>
      </c>
      <c r="G13" s="16">
        <f>IF(B13="","",ROUND($D$4*E13/100*IF(YEAR(B13)=YEAR(C13),(C13-B13+1)/IF(MOD(YEAR(B13),4)=0,366,365),(DATE(YEAR(B13),12,31)-B13+1)/IF(MOD(YEAR(B13),4)=0,366,365)+(C13-DATE(YEAR(C13),1,1)+1)/IF(MOD(YEAR(C13),4)=0,366,365)+(YEAR(C13)-YEAR(B13)-1)),2))</f>
        <v/>
      </c>
    </row>
    <row r="14">
      <c r="A14" s="12">
        <f>IF('Ключевая ставка'!A7="","",'Ключевая ставка'!A7)</f>
        <v/>
      </c>
      <c r="B14" s="12">
        <f>IF(AND('Ключевая ставка'!A7&lt;&gt;"",$D$5&lt;&gt;"",$D$6&lt;&gt;"",MIN($D$6,'Ключевая ставка'!B7)&gt;=MAX($D$5,'Ключевая ставка'!A7)),MAX($D$5,'Ключевая ставка'!A7),"")</f>
        <v/>
      </c>
      <c r="C14" s="12">
        <f>IF(AND('Ключевая ставка'!A7&lt;&gt;"",$D$5&lt;&gt;"",$D$6&lt;&gt;"",MIN($D$6,'Ключевая ставка'!B7)&gt;=MAX($D$5,'Ключевая ставка'!A7)),MIN($D$6,'Ключевая ставка'!B7),"")</f>
        <v/>
      </c>
      <c r="D14" s="13">
        <f>IF(B14="","",C14-B14+1)</f>
        <v/>
      </c>
      <c r="E14" s="14">
        <f>IF(B14="","",'Ключевая ставка'!C7)</f>
        <v/>
      </c>
      <c r="F14" s="15">
        <f>IF(B14="","",IF(YEAR(B14)=YEAR(C14),IF(MOD(YEAR(B14),4)=0,366,365),"365/366"))</f>
        <v/>
      </c>
      <c r="G14" s="16">
        <f>IF(B14="","",ROUND($D$4*E14/100*IF(YEAR(B14)=YEAR(C14),(C14-B14+1)/IF(MOD(YEAR(B14),4)=0,366,365),(DATE(YEAR(B14),12,31)-B14+1)/IF(MOD(YEAR(B14),4)=0,366,365)+(C14-DATE(YEAR(C14),1,1)+1)/IF(MOD(YEAR(C14),4)=0,366,365)+(YEAR(C14)-YEAR(B14)-1)),2))</f>
        <v/>
      </c>
    </row>
    <row r="15">
      <c r="A15" s="12">
        <f>IF('Ключевая ставка'!A8="","",'Ключевая ставка'!A8)</f>
        <v/>
      </c>
      <c r="B15" s="12">
        <f>IF(AND('Ключевая ставка'!A8&lt;&gt;"",$D$5&lt;&gt;"",$D$6&lt;&gt;"",MIN($D$6,'Ключевая ставка'!B8)&gt;=MAX($D$5,'Ключевая ставка'!A8)),MAX($D$5,'Ключевая ставка'!A8),"")</f>
        <v/>
      </c>
      <c r="C15" s="12">
        <f>IF(AND('Ключевая ставка'!A8&lt;&gt;"",$D$5&lt;&gt;"",$D$6&lt;&gt;"",MIN($D$6,'Ключевая ставка'!B8)&gt;=MAX($D$5,'Ключевая ставка'!A8)),MIN($D$6,'Ключевая ставка'!B8),"")</f>
        <v/>
      </c>
      <c r="D15" s="13">
        <f>IF(B15="","",C15-B15+1)</f>
        <v/>
      </c>
      <c r="E15" s="14">
        <f>IF(B15="","",'Ключевая ставка'!C8)</f>
        <v/>
      </c>
      <c r="F15" s="15">
        <f>IF(B15="","",IF(YEAR(B15)=YEAR(C15),IF(MOD(YEAR(B15),4)=0,366,365),"365/366"))</f>
        <v/>
      </c>
      <c r="G15" s="16">
        <f>IF(B15="","",ROUND($D$4*E15/100*IF(YEAR(B15)=YEAR(C15),(C15-B15+1)/IF(MOD(YEAR(B15),4)=0,366,365),(DATE(YEAR(B15),12,31)-B15+1)/IF(MOD(YEAR(B15),4)=0,366,365)+(C15-DATE(YEAR(C15),1,1)+1)/IF(MOD(YEAR(C15),4)=0,366,365)+(YEAR(C15)-YEAR(B15)-1)),2))</f>
        <v/>
      </c>
    </row>
    <row r="16">
      <c r="A16" s="12">
        <f>IF('Ключевая ставка'!A9="","",'Ключевая ставка'!A9)</f>
        <v/>
      </c>
      <c r="B16" s="12">
        <f>IF(AND('Ключевая ставка'!A9&lt;&gt;"",$D$5&lt;&gt;"",$D$6&lt;&gt;"",MIN($D$6,'Ключевая ставка'!B9)&gt;=MAX($D$5,'Ключевая ставка'!A9)),MAX($D$5,'Ключевая ставка'!A9),"")</f>
        <v/>
      </c>
      <c r="C16" s="12">
        <f>IF(AND('Ключевая ставка'!A9&lt;&gt;"",$D$5&lt;&gt;"",$D$6&lt;&gt;"",MIN($D$6,'Ключевая ставка'!B9)&gt;=MAX($D$5,'Ключевая ставка'!A9)),MIN($D$6,'Ключевая ставка'!B9),"")</f>
        <v/>
      </c>
      <c r="D16" s="13">
        <f>IF(B16="","",C16-B16+1)</f>
        <v/>
      </c>
      <c r="E16" s="14">
        <f>IF(B16="","",'Ключевая ставка'!C9)</f>
        <v/>
      </c>
      <c r="F16" s="15">
        <f>IF(B16="","",IF(YEAR(B16)=YEAR(C16),IF(MOD(YEAR(B16),4)=0,366,365),"365/366"))</f>
        <v/>
      </c>
      <c r="G16" s="16">
        <f>IF(B16="","",ROUND($D$4*E16/100*IF(YEAR(B16)=YEAR(C16),(C16-B16+1)/IF(MOD(YEAR(B16),4)=0,366,365),(DATE(YEAR(B16),12,31)-B16+1)/IF(MOD(YEAR(B16),4)=0,366,365)+(C16-DATE(YEAR(C16),1,1)+1)/IF(MOD(YEAR(C16),4)=0,366,365)+(YEAR(C16)-YEAR(B16)-1)),2))</f>
        <v/>
      </c>
    </row>
    <row r="17">
      <c r="A17" s="12">
        <f>IF('Ключевая ставка'!A10="","",'Ключевая ставка'!A10)</f>
        <v/>
      </c>
      <c r="B17" s="12">
        <f>IF(AND('Ключевая ставка'!A10&lt;&gt;"",$D$5&lt;&gt;"",$D$6&lt;&gt;"",MIN($D$6,'Ключевая ставка'!B10)&gt;=MAX($D$5,'Ключевая ставка'!A10)),MAX($D$5,'Ключевая ставка'!A10),"")</f>
        <v/>
      </c>
      <c r="C17" s="12">
        <f>IF(AND('Ключевая ставка'!A10&lt;&gt;"",$D$5&lt;&gt;"",$D$6&lt;&gt;"",MIN($D$6,'Ключевая ставка'!B10)&gt;=MAX($D$5,'Ключевая ставка'!A10)),MIN($D$6,'Ключевая ставка'!B10),"")</f>
        <v/>
      </c>
      <c r="D17" s="13">
        <f>IF(B17="","",C17-B17+1)</f>
        <v/>
      </c>
      <c r="E17" s="14">
        <f>IF(B17="","",'Ключевая ставка'!C10)</f>
        <v/>
      </c>
      <c r="F17" s="15">
        <f>IF(B17="","",IF(YEAR(B17)=YEAR(C17),IF(MOD(YEAR(B17),4)=0,366,365),"365/366"))</f>
        <v/>
      </c>
      <c r="G17" s="16">
        <f>IF(B17="","",ROUND($D$4*E17/100*IF(YEAR(B17)=YEAR(C17),(C17-B17+1)/IF(MOD(YEAR(B17),4)=0,366,365),(DATE(YEAR(B17),12,31)-B17+1)/IF(MOD(YEAR(B17),4)=0,366,365)+(C17-DATE(YEAR(C17),1,1)+1)/IF(MOD(YEAR(C17),4)=0,366,365)+(YEAR(C17)-YEAR(B17)-1)),2))</f>
        <v/>
      </c>
    </row>
    <row r="18">
      <c r="A18" s="12">
        <f>IF('Ключевая ставка'!A11="","",'Ключевая ставка'!A11)</f>
        <v/>
      </c>
      <c r="B18" s="12">
        <f>IF(AND('Ключевая ставка'!A11&lt;&gt;"",$D$5&lt;&gt;"",$D$6&lt;&gt;"",MIN($D$6,'Ключевая ставка'!B11)&gt;=MAX($D$5,'Ключевая ставка'!A11)),MAX($D$5,'Ключевая ставка'!A11),"")</f>
        <v/>
      </c>
      <c r="C18" s="12">
        <f>IF(AND('Ключевая ставка'!A11&lt;&gt;"",$D$5&lt;&gt;"",$D$6&lt;&gt;"",MIN($D$6,'Ключевая ставка'!B11)&gt;=MAX($D$5,'Ключевая ставка'!A11)),MIN($D$6,'Ключевая ставка'!B11),"")</f>
        <v/>
      </c>
      <c r="D18" s="13">
        <f>IF(B18="","",C18-B18+1)</f>
        <v/>
      </c>
      <c r="E18" s="14">
        <f>IF(B18="","",'Ключевая ставка'!C11)</f>
        <v/>
      </c>
      <c r="F18" s="15">
        <f>IF(B18="","",IF(YEAR(B18)=YEAR(C18),IF(MOD(YEAR(B18),4)=0,366,365),"365/366"))</f>
        <v/>
      </c>
      <c r="G18" s="16">
        <f>IF(B18="","",ROUND($D$4*E18/100*IF(YEAR(B18)=YEAR(C18),(C18-B18+1)/IF(MOD(YEAR(B18),4)=0,366,365),(DATE(YEAR(B18),12,31)-B18+1)/IF(MOD(YEAR(B18),4)=0,366,365)+(C18-DATE(YEAR(C18),1,1)+1)/IF(MOD(YEAR(C18),4)=0,366,365)+(YEAR(C18)-YEAR(B18)-1)),2))</f>
        <v/>
      </c>
    </row>
    <row r="19">
      <c r="A19" s="12">
        <f>IF('Ключевая ставка'!A12="","",'Ключевая ставка'!A12)</f>
        <v/>
      </c>
      <c r="B19" s="12">
        <f>IF(AND('Ключевая ставка'!A12&lt;&gt;"",$D$5&lt;&gt;"",$D$6&lt;&gt;"",MIN($D$6,'Ключевая ставка'!B12)&gt;=MAX($D$5,'Ключевая ставка'!A12)),MAX($D$5,'Ключевая ставка'!A12),"")</f>
        <v/>
      </c>
      <c r="C19" s="12">
        <f>IF(AND('Ключевая ставка'!A12&lt;&gt;"",$D$5&lt;&gt;"",$D$6&lt;&gt;"",MIN($D$6,'Ключевая ставка'!B12)&gt;=MAX($D$5,'Ключевая ставка'!A12)),MIN($D$6,'Ключевая ставка'!B12),"")</f>
        <v/>
      </c>
      <c r="D19" s="13">
        <f>IF(B19="","",C19-B19+1)</f>
        <v/>
      </c>
      <c r="E19" s="14">
        <f>IF(B19="","",'Ключевая ставка'!C12)</f>
        <v/>
      </c>
      <c r="F19" s="15">
        <f>IF(B19="","",IF(YEAR(B19)=YEAR(C19),IF(MOD(YEAR(B19),4)=0,366,365),"365/366"))</f>
        <v/>
      </c>
      <c r="G19" s="16">
        <f>IF(B19="","",ROUND($D$4*E19/100*IF(YEAR(B19)=YEAR(C19),(C19-B19+1)/IF(MOD(YEAR(B19),4)=0,366,365),(DATE(YEAR(B19),12,31)-B19+1)/IF(MOD(YEAR(B19),4)=0,366,365)+(C19-DATE(YEAR(C19),1,1)+1)/IF(MOD(YEAR(C19),4)=0,366,365)+(YEAR(C19)-YEAR(B19)-1)),2))</f>
        <v/>
      </c>
    </row>
    <row r="20">
      <c r="A20" s="12">
        <f>IF('Ключевая ставка'!A13="","",'Ключевая ставка'!A13)</f>
        <v/>
      </c>
      <c r="B20" s="12">
        <f>IF(AND('Ключевая ставка'!A13&lt;&gt;"",$D$5&lt;&gt;"",$D$6&lt;&gt;"",MIN($D$6,'Ключевая ставка'!B13)&gt;=MAX($D$5,'Ключевая ставка'!A13)),MAX($D$5,'Ключевая ставка'!A13),"")</f>
        <v/>
      </c>
      <c r="C20" s="12">
        <f>IF(AND('Ключевая ставка'!A13&lt;&gt;"",$D$5&lt;&gt;"",$D$6&lt;&gt;"",MIN($D$6,'Ключевая ставка'!B13)&gt;=MAX($D$5,'Ключевая ставка'!A13)),MIN($D$6,'Ключевая ставка'!B13),"")</f>
        <v/>
      </c>
      <c r="D20" s="13">
        <f>IF(B20="","",C20-B20+1)</f>
        <v/>
      </c>
      <c r="E20" s="14">
        <f>IF(B20="","",'Ключевая ставка'!C13)</f>
        <v/>
      </c>
      <c r="F20" s="15">
        <f>IF(B20="","",IF(YEAR(B20)=YEAR(C20),IF(MOD(YEAR(B20),4)=0,366,365),"365/366"))</f>
        <v/>
      </c>
      <c r="G20" s="16">
        <f>IF(B20="","",ROUND($D$4*E20/100*IF(YEAR(B20)=YEAR(C20),(C20-B20+1)/IF(MOD(YEAR(B20),4)=0,366,365),(DATE(YEAR(B20),12,31)-B20+1)/IF(MOD(YEAR(B20),4)=0,366,365)+(C20-DATE(YEAR(C20),1,1)+1)/IF(MOD(YEAR(C20),4)=0,366,365)+(YEAR(C20)-YEAR(B20)-1)),2))</f>
        <v/>
      </c>
    </row>
    <row r="21">
      <c r="A21" s="12">
        <f>IF('Ключевая ставка'!A14="","",'Ключевая ставка'!A14)</f>
        <v/>
      </c>
      <c r="B21" s="12">
        <f>IF(AND('Ключевая ставка'!A14&lt;&gt;"",$D$5&lt;&gt;"",$D$6&lt;&gt;"",MIN($D$6,'Ключевая ставка'!B14)&gt;=MAX($D$5,'Ключевая ставка'!A14)),MAX($D$5,'Ключевая ставка'!A14),"")</f>
        <v/>
      </c>
      <c r="C21" s="12">
        <f>IF(AND('Ключевая ставка'!A14&lt;&gt;"",$D$5&lt;&gt;"",$D$6&lt;&gt;"",MIN($D$6,'Ключевая ставка'!B14)&gt;=MAX($D$5,'Ключевая ставка'!A14)),MIN($D$6,'Ключевая ставка'!B14),"")</f>
        <v/>
      </c>
      <c r="D21" s="13">
        <f>IF(B21="","",C21-B21+1)</f>
        <v/>
      </c>
      <c r="E21" s="14">
        <f>IF(B21="","",'Ключевая ставка'!C14)</f>
        <v/>
      </c>
      <c r="F21" s="15">
        <f>IF(B21="","",IF(YEAR(B21)=YEAR(C21),IF(MOD(YEAR(B21),4)=0,366,365),"365/366"))</f>
        <v/>
      </c>
      <c r="G21" s="16">
        <f>IF(B21="","",ROUND($D$4*E21/100*IF(YEAR(B21)=YEAR(C21),(C21-B21+1)/IF(MOD(YEAR(B21),4)=0,366,365),(DATE(YEAR(B21),12,31)-B21+1)/IF(MOD(YEAR(B21),4)=0,366,365)+(C21-DATE(YEAR(C21),1,1)+1)/IF(MOD(YEAR(C21),4)=0,366,365)+(YEAR(C21)-YEAR(B21)-1)),2))</f>
        <v/>
      </c>
    </row>
    <row r="22">
      <c r="A22" s="12">
        <f>IF('Ключевая ставка'!A15="","",'Ключевая ставка'!A15)</f>
        <v/>
      </c>
      <c r="B22" s="12">
        <f>IF(AND('Ключевая ставка'!A15&lt;&gt;"",$D$5&lt;&gt;"",$D$6&lt;&gt;"",MIN($D$6,'Ключевая ставка'!B15)&gt;=MAX($D$5,'Ключевая ставка'!A15)),MAX($D$5,'Ключевая ставка'!A15),"")</f>
        <v/>
      </c>
      <c r="C22" s="12">
        <f>IF(AND('Ключевая ставка'!A15&lt;&gt;"",$D$5&lt;&gt;"",$D$6&lt;&gt;"",MIN($D$6,'Ключевая ставка'!B15)&gt;=MAX($D$5,'Ключевая ставка'!A15)),MIN($D$6,'Ключевая ставка'!B15),"")</f>
        <v/>
      </c>
      <c r="D22" s="13">
        <f>IF(B22="","",C22-B22+1)</f>
        <v/>
      </c>
      <c r="E22" s="14">
        <f>IF(B22="","",'Ключевая ставка'!C15)</f>
        <v/>
      </c>
      <c r="F22" s="15">
        <f>IF(B22="","",IF(YEAR(B22)=YEAR(C22),IF(MOD(YEAR(B22),4)=0,366,365),"365/366"))</f>
        <v/>
      </c>
      <c r="G22" s="16">
        <f>IF(B22="","",ROUND($D$4*E22/100*IF(YEAR(B22)=YEAR(C22),(C22-B22+1)/IF(MOD(YEAR(B22),4)=0,366,365),(DATE(YEAR(B22),12,31)-B22+1)/IF(MOD(YEAR(B22),4)=0,366,365)+(C22-DATE(YEAR(C22),1,1)+1)/IF(MOD(YEAR(C22),4)=0,366,365)+(YEAR(C22)-YEAR(B22)-1)),2))</f>
        <v/>
      </c>
    </row>
    <row r="23">
      <c r="A23" s="12">
        <f>IF('Ключевая ставка'!A16="","",'Ключевая ставка'!A16)</f>
        <v/>
      </c>
      <c r="B23" s="12">
        <f>IF(AND('Ключевая ставка'!A16&lt;&gt;"",$D$5&lt;&gt;"",$D$6&lt;&gt;"",MIN($D$6,'Ключевая ставка'!B16)&gt;=MAX($D$5,'Ключевая ставка'!A16)),MAX($D$5,'Ключевая ставка'!A16),"")</f>
        <v/>
      </c>
      <c r="C23" s="12">
        <f>IF(AND('Ключевая ставка'!A16&lt;&gt;"",$D$5&lt;&gt;"",$D$6&lt;&gt;"",MIN($D$6,'Ключевая ставка'!B16)&gt;=MAX($D$5,'Ключевая ставка'!A16)),MIN($D$6,'Ключевая ставка'!B16),"")</f>
        <v/>
      </c>
      <c r="D23" s="13">
        <f>IF(B23="","",C23-B23+1)</f>
        <v/>
      </c>
      <c r="E23" s="14">
        <f>IF(B23="","",'Ключевая ставка'!C16)</f>
        <v/>
      </c>
      <c r="F23" s="15">
        <f>IF(B23="","",IF(YEAR(B23)=YEAR(C23),IF(MOD(YEAR(B23),4)=0,366,365),"365/366"))</f>
        <v/>
      </c>
      <c r="G23" s="16">
        <f>IF(B23="","",ROUND($D$4*E23/100*IF(YEAR(B23)=YEAR(C23),(C23-B23+1)/IF(MOD(YEAR(B23),4)=0,366,365),(DATE(YEAR(B23),12,31)-B23+1)/IF(MOD(YEAR(B23),4)=0,366,365)+(C23-DATE(YEAR(C23),1,1)+1)/IF(MOD(YEAR(C23),4)=0,366,365)+(YEAR(C23)-YEAR(B23)-1)),2))</f>
        <v/>
      </c>
    </row>
    <row r="24">
      <c r="A24" s="12">
        <f>IF('Ключевая ставка'!A17="","",'Ключевая ставка'!A17)</f>
        <v/>
      </c>
      <c r="B24" s="12">
        <f>IF(AND('Ключевая ставка'!A17&lt;&gt;"",$D$5&lt;&gt;"",$D$6&lt;&gt;"",MIN($D$6,'Ключевая ставка'!B17)&gt;=MAX($D$5,'Ключевая ставка'!A17)),MAX($D$5,'Ключевая ставка'!A17),"")</f>
        <v/>
      </c>
      <c r="C24" s="12">
        <f>IF(AND('Ключевая ставка'!A17&lt;&gt;"",$D$5&lt;&gt;"",$D$6&lt;&gt;"",MIN($D$6,'Ключевая ставка'!B17)&gt;=MAX($D$5,'Ключевая ставка'!A17)),MIN($D$6,'Ключевая ставка'!B17),"")</f>
        <v/>
      </c>
      <c r="D24" s="13">
        <f>IF(B24="","",C24-B24+1)</f>
        <v/>
      </c>
      <c r="E24" s="14">
        <f>IF(B24="","",'Ключевая ставка'!C17)</f>
        <v/>
      </c>
      <c r="F24" s="15">
        <f>IF(B24="","",IF(YEAR(B24)=YEAR(C24),IF(MOD(YEAR(B24),4)=0,366,365),"365/366"))</f>
        <v/>
      </c>
      <c r="G24" s="16">
        <f>IF(B24="","",ROUND($D$4*E24/100*IF(YEAR(B24)=YEAR(C24),(C24-B24+1)/IF(MOD(YEAR(B24),4)=0,366,365),(DATE(YEAR(B24),12,31)-B24+1)/IF(MOD(YEAR(B24),4)=0,366,365)+(C24-DATE(YEAR(C24),1,1)+1)/IF(MOD(YEAR(C24),4)=0,366,365)+(YEAR(C24)-YEAR(B24)-1)),2))</f>
        <v/>
      </c>
    </row>
    <row r="25">
      <c r="A25" s="12">
        <f>IF('Ключевая ставка'!A18="","",'Ключевая ставка'!A18)</f>
        <v/>
      </c>
      <c r="B25" s="12">
        <f>IF(AND('Ключевая ставка'!A18&lt;&gt;"",$D$5&lt;&gt;"",$D$6&lt;&gt;"",MIN($D$6,'Ключевая ставка'!B18)&gt;=MAX($D$5,'Ключевая ставка'!A18)),MAX($D$5,'Ключевая ставка'!A18),"")</f>
        <v/>
      </c>
      <c r="C25" s="12">
        <f>IF(AND('Ключевая ставка'!A18&lt;&gt;"",$D$5&lt;&gt;"",$D$6&lt;&gt;"",MIN($D$6,'Ключевая ставка'!B18)&gt;=MAX($D$5,'Ключевая ставка'!A18)),MIN($D$6,'Ключевая ставка'!B18),"")</f>
        <v/>
      </c>
      <c r="D25" s="13">
        <f>IF(B25="","",C25-B25+1)</f>
        <v/>
      </c>
      <c r="E25" s="14">
        <f>IF(B25="","",'Ключевая ставка'!C18)</f>
        <v/>
      </c>
      <c r="F25" s="15">
        <f>IF(B25="","",IF(YEAR(B25)=YEAR(C25),IF(MOD(YEAR(B25),4)=0,366,365),"365/366"))</f>
        <v/>
      </c>
      <c r="G25" s="16">
        <f>IF(B25="","",ROUND($D$4*E25/100*IF(YEAR(B25)=YEAR(C25),(C25-B25+1)/IF(MOD(YEAR(B25),4)=0,366,365),(DATE(YEAR(B25),12,31)-B25+1)/IF(MOD(YEAR(B25),4)=0,366,365)+(C25-DATE(YEAR(C25),1,1)+1)/IF(MOD(YEAR(C25),4)=0,366,365)+(YEAR(C25)-YEAR(B25)-1)),2))</f>
        <v/>
      </c>
    </row>
    <row r="26">
      <c r="A26" s="12">
        <f>IF('Ключевая ставка'!A19="","",'Ключевая ставка'!A19)</f>
        <v/>
      </c>
      <c r="B26" s="12">
        <f>IF(AND('Ключевая ставка'!A19&lt;&gt;"",$D$5&lt;&gt;"",$D$6&lt;&gt;"",MIN($D$6,'Ключевая ставка'!B19)&gt;=MAX($D$5,'Ключевая ставка'!A19)),MAX($D$5,'Ключевая ставка'!A19),"")</f>
        <v/>
      </c>
      <c r="C26" s="12">
        <f>IF(AND('Ключевая ставка'!A19&lt;&gt;"",$D$5&lt;&gt;"",$D$6&lt;&gt;"",MIN($D$6,'Ключевая ставка'!B19)&gt;=MAX($D$5,'Ключевая ставка'!A19)),MIN($D$6,'Ключевая ставка'!B19),"")</f>
        <v/>
      </c>
      <c r="D26" s="13">
        <f>IF(B26="","",C26-B26+1)</f>
        <v/>
      </c>
      <c r="E26" s="14">
        <f>IF(B26="","",'Ключевая ставка'!C19)</f>
        <v/>
      </c>
      <c r="F26" s="15">
        <f>IF(B26="","",IF(YEAR(B26)=YEAR(C26),IF(MOD(YEAR(B26),4)=0,366,365),"365/366"))</f>
        <v/>
      </c>
      <c r="G26" s="16">
        <f>IF(B26="","",ROUND($D$4*E26/100*IF(YEAR(B26)=YEAR(C26),(C26-B26+1)/IF(MOD(YEAR(B26),4)=0,366,365),(DATE(YEAR(B26),12,31)-B26+1)/IF(MOD(YEAR(B26),4)=0,366,365)+(C26-DATE(YEAR(C26),1,1)+1)/IF(MOD(YEAR(C26),4)=0,366,365)+(YEAR(C26)-YEAR(B26)-1)),2))</f>
        <v/>
      </c>
    </row>
    <row r="27">
      <c r="A27" s="12">
        <f>IF('Ключевая ставка'!A20="","",'Ключевая ставка'!A20)</f>
        <v/>
      </c>
      <c r="B27" s="12">
        <f>IF(AND('Ключевая ставка'!A20&lt;&gt;"",$D$5&lt;&gt;"",$D$6&lt;&gt;"",MIN($D$6,'Ключевая ставка'!B20)&gt;=MAX($D$5,'Ключевая ставка'!A20)),MAX($D$5,'Ключевая ставка'!A20),"")</f>
        <v/>
      </c>
      <c r="C27" s="12">
        <f>IF(AND('Ключевая ставка'!A20&lt;&gt;"",$D$5&lt;&gt;"",$D$6&lt;&gt;"",MIN($D$6,'Ключевая ставка'!B20)&gt;=MAX($D$5,'Ключевая ставка'!A20)),MIN($D$6,'Ключевая ставка'!B20),"")</f>
        <v/>
      </c>
      <c r="D27" s="13">
        <f>IF(B27="","",C27-B27+1)</f>
        <v/>
      </c>
      <c r="E27" s="14">
        <f>IF(B27="","",'Ключевая ставка'!C20)</f>
        <v/>
      </c>
      <c r="F27" s="15">
        <f>IF(B27="","",IF(YEAR(B27)=YEAR(C27),IF(MOD(YEAR(B27),4)=0,366,365),"365/366"))</f>
        <v/>
      </c>
      <c r="G27" s="16">
        <f>IF(B27="","",ROUND($D$4*E27/100*IF(YEAR(B27)=YEAR(C27),(C27-B27+1)/IF(MOD(YEAR(B27),4)=0,366,365),(DATE(YEAR(B27),12,31)-B27+1)/IF(MOD(YEAR(B27),4)=0,366,365)+(C27-DATE(YEAR(C27),1,1)+1)/IF(MOD(YEAR(C27),4)=0,366,365)+(YEAR(C27)-YEAR(B27)-1)),2))</f>
        <v/>
      </c>
    </row>
    <row r="28">
      <c r="A28" s="12">
        <f>IF('Ключевая ставка'!A21="","",'Ключевая ставка'!A21)</f>
        <v/>
      </c>
      <c r="B28" s="12">
        <f>IF(AND('Ключевая ставка'!A21&lt;&gt;"",$D$5&lt;&gt;"",$D$6&lt;&gt;"",MIN($D$6,'Ключевая ставка'!B21)&gt;=MAX($D$5,'Ключевая ставка'!A21)),MAX($D$5,'Ключевая ставка'!A21),"")</f>
        <v/>
      </c>
      <c r="C28" s="12">
        <f>IF(AND('Ключевая ставка'!A21&lt;&gt;"",$D$5&lt;&gt;"",$D$6&lt;&gt;"",MIN($D$6,'Ключевая ставка'!B21)&gt;=MAX($D$5,'Ключевая ставка'!A21)),MIN($D$6,'Ключевая ставка'!B21),"")</f>
        <v/>
      </c>
      <c r="D28" s="13">
        <f>IF(B28="","",C28-B28+1)</f>
        <v/>
      </c>
      <c r="E28" s="14">
        <f>IF(B28="","",'Ключевая ставка'!C21)</f>
        <v/>
      </c>
      <c r="F28" s="15">
        <f>IF(B28="","",IF(YEAR(B28)=YEAR(C28),IF(MOD(YEAR(B28),4)=0,366,365),"365/366"))</f>
        <v/>
      </c>
      <c r="G28" s="16">
        <f>IF(B28="","",ROUND($D$4*E28/100*IF(YEAR(B28)=YEAR(C28),(C28-B28+1)/IF(MOD(YEAR(B28),4)=0,366,365),(DATE(YEAR(B28),12,31)-B28+1)/IF(MOD(YEAR(B28),4)=0,366,365)+(C28-DATE(YEAR(C28),1,1)+1)/IF(MOD(YEAR(C28),4)=0,366,365)+(YEAR(C28)-YEAR(B28)-1)),2))</f>
        <v/>
      </c>
    </row>
    <row r="29">
      <c r="A29" s="12">
        <f>IF('Ключевая ставка'!A22="","",'Ключевая ставка'!A22)</f>
        <v/>
      </c>
      <c r="B29" s="12">
        <f>IF(AND('Ключевая ставка'!A22&lt;&gt;"",$D$5&lt;&gt;"",$D$6&lt;&gt;"",MIN($D$6,'Ключевая ставка'!B22)&gt;=MAX($D$5,'Ключевая ставка'!A22)),MAX($D$5,'Ключевая ставка'!A22),"")</f>
        <v/>
      </c>
      <c r="C29" s="12">
        <f>IF(AND('Ключевая ставка'!A22&lt;&gt;"",$D$5&lt;&gt;"",$D$6&lt;&gt;"",MIN($D$6,'Ключевая ставка'!B22)&gt;=MAX($D$5,'Ключевая ставка'!A22)),MIN($D$6,'Ключевая ставка'!B22),"")</f>
        <v/>
      </c>
      <c r="D29" s="13">
        <f>IF(B29="","",C29-B29+1)</f>
        <v/>
      </c>
      <c r="E29" s="14">
        <f>IF(B29="","",'Ключевая ставка'!C22)</f>
        <v/>
      </c>
      <c r="F29" s="15">
        <f>IF(B29="","",IF(YEAR(B29)=YEAR(C29),IF(MOD(YEAR(B29),4)=0,366,365),"365/366"))</f>
        <v/>
      </c>
      <c r="G29" s="16">
        <f>IF(B29="","",ROUND($D$4*E29/100*IF(YEAR(B29)=YEAR(C29),(C29-B29+1)/IF(MOD(YEAR(B29),4)=0,366,365),(DATE(YEAR(B29),12,31)-B29+1)/IF(MOD(YEAR(B29),4)=0,366,365)+(C29-DATE(YEAR(C29),1,1)+1)/IF(MOD(YEAR(C29),4)=0,366,365)+(YEAR(C29)-YEAR(B29)-1)),2))</f>
        <v/>
      </c>
    </row>
    <row r="30">
      <c r="A30" s="12">
        <f>IF('Ключевая ставка'!A23="","",'Ключевая ставка'!A23)</f>
        <v/>
      </c>
      <c r="B30" s="12">
        <f>IF(AND('Ключевая ставка'!A23&lt;&gt;"",$D$5&lt;&gt;"",$D$6&lt;&gt;"",MIN($D$6,'Ключевая ставка'!B23)&gt;=MAX($D$5,'Ключевая ставка'!A23)),MAX($D$5,'Ключевая ставка'!A23),"")</f>
        <v/>
      </c>
      <c r="C30" s="12">
        <f>IF(AND('Ключевая ставка'!A23&lt;&gt;"",$D$5&lt;&gt;"",$D$6&lt;&gt;"",MIN($D$6,'Ключевая ставка'!B23)&gt;=MAX($D$5,'Ключевая ставка'!A23)),MIN($D$6,'Ключевая ставка'!B23),"")</f>
        <v/>
      </c>
      <c r="D30" s="13">
        <f>IF(B30="","",C30-B30+1)</f>
        <v/>
      </c>
      <c r="E30" s="14">
        <f>IF(B30="","",'Ключевая ставка'!C23)</f>
        <v/>
      </c>
      <c r="F30" s="15">
        <f>IF(B30="","",IF(YEAR(B30)=YEAR(C30),IF(MOD(YEAR(B30),4)=0,366,365),"365/366"))</f>
        <v/>
      </c>
      <c r="G30" s="16">
        <f>IF(B30="","",ROUND($D$4*E30/100*IF(YEAR(B30)=YEAR(C30),(C30-B30+1)/IF(MOD(YEAR(B30),4)=0,366,365),(DATE(YEAR(B30),12,31)-B30+1)/IF(MOD(YEAR(B30),4)=0,366,365)+(C30-DATE(YEAR(C30),1,1)+1)/IF(MOD(YEAR(C30),4)=0,366,365)+(YEAR(C30)-YEAR(B30)-1)),2))</f>
        <v/>
      </c>
    </row>
    <row r="31">
      <c r="A31" s="12">
        <f>IF('Ключевая ставка'!A24="","",'Ключевая ставка'!A24)</f>
        <v/>
      </c>
      <c r="B31" s="12">
        <f>IF(AND('Ключевая ставка'!A24&lt;&gt;"",$D$5&lt;&gt;"",$D$6&lt;&gt;"",MIN($D$6,'Ключевая ставка'!B24)&gt;=MAX($D$5,'Ключевая ставка'!A24)),MAX($D$5,'Ключевая ставка'!A24),"")</f>
        <v/>
      </c>
      <c r="C31" s="12">
        <f>IF(AND('Ключевая ставка'!A24&lt;&gt;"",$D$5&lt;&gt;"",$D$6&lt;&gt;"",MIN($D$6,'Ключевая ставка'!B24)&gt;=MAX($D$5,'Ключевая ставка'!A24)),MIN($D$6,'Ключевая ставка'!B24),"")</f>
        <v/>
      </c>
      <c r="D31" s="13">
        <f>IF(B31="","",C31-B31+1)</f>
        <v/>
      </c>
      <c r="E31" s="14">
        <f>IF(B31="","",'Ключевая ставка'!C24)</f>
        <v/>
      </c>
      <c r="F31" s="15">
        <f>IF(B31="","",IF(YEAR(B31)=YEAR(C31),IF(MOD(YEAR(B31),4)=0,366,365),"365/366"))</f>
        <v/>
      </c>
      <c r="G31" s="16">
        <f>IF(B31="","",ROUND($D$4*E31/100*IF(YEAR(B31)=YEAR(C31),(C31-B31+1)/IF(MOD(YEAR(B31),4)=0,366,365),(DATE(YEAR(B31),12,31)-B31+1)/IF(MOD(YEAR(B31),4)=0,366,365)+(C31-DATE(YEAR(C31),1,1)+1)/IF(MOD(YEAR(C31),4)=0,366,365)+(YEAR(C31)-YEAR(B31)-1)),2))</f>
        <v/>
      </c>
    </row>
    <row r="32">
      <c r="A32" s="12">
        <f>IF('Ключевая ставка'!A25="","",'Ключевая ставка'!A25)</f>
        <v/>
      </c>
      <c r="B32" s="12">
        <f>IF(AND('Ключевая ставка'!A25&lt;&gt;"",$D$5&lt;&gt;"",$D$6&lt;&gt;"",MIN($D$6,'Ключевая ставка'!B25)&gt;=MAX($D$5,'Ключевая ставка'!A25)),MAX($D$5,'Ключевая ставка'!A25),"")</f>
        <v/>
      </c>
      <c r="C32" s="12">
        <f>IF(AND('Ключевая ставка'!A25&lt;&gt;"",$D$5&lt;&gt;"",$D$6&lt;&gt;"",MIN($D$6,'Ключевая ставка'!B25)&gt;=MAX($D$5,'Ключевая ставка'!A25)),MIN($D$6,'Ключевая ставка'!B25),"")</f>
        <v/>
      </c>
      <c r="D32" s="13">
        <f>IF(B32="","",C32-B32+1)</f>
        <v/>
      </c>
      <c r="E32" s="14">
        <f>IF(B32="","",'Ключевая ставка'!C25)</f>
        <v/>
      </c>
      <c r="F32" s="15">
        <f>IF(B32="","",IF(YEAR(B32)=YEAR(C32),IF(MOD(YEAR(B32),4)=0,366,365),"365/366"))</f>
        <v/>
      </c>
      <c r="G32" s="16">
        <f>IF(B32="","",ROUND($D$4*E32/100*IF(YEAR(B32)=YEAR(C32),(C32-B32+1)/IF(MOD(YEAR(B32),4)=0,366,365),(DATE(YEAR(B32),12,31)-B32+1)/IF(MOD(YEAR(B32),4)=0,366,365)+(C32-DATE(YEAR(C32),1,1)+1)/IF(MOD(YEAR(C32),4)=0,366,365)+(YEAR(C32)-YEAR(B32)-1)),2))</f>
        <v/>
      </c>
    </row>
    <row r="33">
      <c r="A33" s="12">
        <f>IF('Ключевая ставка'!A26="","",'Ключевая ставка'!A26)</f>
        <v/>
      </c>
      <c r="B33" s="12">
        <f>IF(AND('Ключевая ставка'!A26&lt;&gt;"",$D$5&lt;&gt;"",$D$6&lt;&gt;"",MIN($D$6,'Ключевая ставка'!B26)&gt;=MAX($D$5,'Ключевая ставка'!A26)),MAX($D$5,'Ключевая ставка'!A26),"")</f>
        <v/>
      </c>
      <c r="C33" s="12">
        <f>IF(AND('Ключевая ставка'!A26&lt;&gt;"",$D$5&lt;&gt;"",$D$6&lt;&gt;"",MIN($D$6,'Ключевая ставка'!B26)&gt;=MAX($D$5,'Ключевая ставка'!A26)),MIN($D$6,'Ключевая ставка'!B26),"")</f>
        <v/>
      </c>
      <c r="D33" s="13">
        <f>IF(B33="","",C33-B33+1)</f>
        <v/>
      </c>
      <c r="E33" s="14">
        <f>IF(B33="","",'Ключевая ставка'!C26)</f>
        <v/>
      </c>
      <c r="F33" s="15">
        <f>IF(B33="","",IF(YEAR(B33)=YEAR(C33),IF(MOD(YEAR(B33),4)=0,366,365),"365/366"))</f>
        <v/>
      </c>
      <c r="G33" s="16">
        <f>IF(B33="","",ROUND($D$4*E33/100*IF(YEAR(B33)=YEAR(C33),(C33-B33+1)/IF(MOD(YEAR(B33),4)=0,366,365),(DATE(YEAR(B33),12,31)-B33+1)/IF(MOD(YEAR(B33),4)=0,366,365)+(C33-DATE(YEAR(C33),1,1)+1)/IF(MOD(YEAR(C33),4)=0,366,365)+(YEAR(C33)-YEAR(B33)-1)),2))</f>
        <v/>
      </c>
    </row>
    <row r="34">
      <c r="A34" s="12">
        <f>IF('Ключевая ставка'!A27="","",'Ключевая ставка'!A27)</f>
        <v/>
      </c>
      <c r="B34" s="12">
        <f>IF(AND('Ключевая ставка'!A27&lt;&gt;"",$D$5&lt;&gt;"",$D$6&lt;&gt;"",MIN($D$6,'Ключевая ставка'!B27)&gt;=MAX($D$5,'Ключевая ставка'!A27)),MAX($D$5,'Ключевая ставка'!A27),"")</f>
        <v/>
      </c>
      <c r="C34" s="12">
        <f>IF(AND('Ключевая ставка'!A27&lt;&gt;"",$D$5&lt;&gt;"",$D$6&lt;&gt;"",MIN($D$6,'Ключевая ставка'!B27)&gt;=MAX($D$5,'Ключевая ставка'!A27)),MIN($D$6,'Ключевая ставка'!B27),"")</f>
        <v/>
      </c>
      <c r="D34" s="13">
        <f>IF(B34="","",C34-B34+1)</f>
        <v/>
      </c>
      <c r="E34" s="14">
        <f>IF(B34="","",'Ключевая ставка'!C27)</f>
        <v/>
      </c>
      <c r="F34" s="15">
        <f>IF(B34="","",IF(YEAR(B34)=YEAR(C34),IF(MOD(YEAR(B34),4)=0,366,365),"365/366"))</f>
        <v/>
      </c>
      <c r="G34" s="16">
        <f>IF(B34="","",ROUND($D$4*E34/100*IF(YEAR(B34)=YEAR(C34),(C34-B34+1)/IF(MOD(YEAR(B34),4)=0,366,365),(DATE(YEAR(B34),12,31)-B34+1)/IF(MOD(YEAR(B34),4)=0,366,365)+(C34-DATE(YEAR(C34),1,1)+1)/IF(MOD(YEAR(C34),4)=0,366,365)+(YEAR(C34)-YEAR(B34)-1)),2))</f>
        <v/>
      </c>
    </row>
    <row r="35">
      <c r="A35" s="12">
        <f>IF('Ключевая ставка'!A28="","",'Ключевая ставка'!A28)</f>
        <v/>
      </c>
      <c r="B35" s="12">
        <f>IF(AND('Ключевая ставка'!A28&lt;&gt;"",$D$5&lt;&gt;"",$D$6&lt;&gt;"",MIN($D$6,'Ключевая ставка'!B28)&gt;=MAX($D$5,'Ключевая ставка'!A28)),MAX($D$5,'Ключевая ставка'!A28),"")</f>
        <v/>
      </c>
      <c r="C35" s="12">
        <f>IF(AND('Ключевая ставка'!A28&lt;&gt;"",$D$5&lt;&gt;"",$D$6&lt;&gt;"",MIN($D$6,'Ключевая ставка'!B28)&gt;=MAX($D$5,'Ключевая ставка'!A28)),MIN($D$6,'Ключевая ставка'!B28),"")</f>
        <v/>
      </c>
      <c r="D35" s="13">
        <f>IF(B35="","",C35-B35+1)</f>
        <v/>
      </c>
      <c r="E35" s="14">
        <f>IF(B35="","",'Ключевая ставка'!C28)</f>
        <v/>
      </c>
      <c r="F35" s="15">
        <f>IF(B35="","",IF(YEAR(B35)=YEAR(C35),IF(MOD(YEAR(B35),4)=0,366,365),"365/366"))</f>
        <v/>
      </c>
      <c r="G35" s="16">
        <f>IF(B35="","",ROUND($D$4*E35/100*IF(YEAR(B35)=YEAR(C35),(C35-B35+1)/IF(MOD(YEAR(B35),4)=0,366,365),(DATE(YEAR(B35),12,31)-B35+1)/IF(MOD(YEAR(B35),4)=0,366,365)+(C35-DATE(YEAR(C35),1,1)+1)/IF(MOD(YEAR(C35),4)=0,366,365)+(YEAR(C35)-YEAR(B35)-1)),2))</f>
        <v/>
      </c>
    </row>
    <row r="36">
      <c r="A36" s="12">
        <f>IF('Ключевая ставка'!A29="","",'Ключевая ставка'!A29)</f>
        <v/>
      </c>
      <c r="B36" s="12">
        <f>IF(AND('Ключевая ставка'!A29&lt;&gt;"",$D$5&lt;&gt;"",$D$6&lt;&gt;"",MIN($D$6,'Ключевая ставка'!B29)&gt;=MAX($D$5,'Ключевая ставка'!A29)),MAX($D$5,'Ключевая ставка'!A29),"")</f>
        <v/>
      </c>
      <c r="C36" s="12">
        <f>IF(AND('Ключевая ставка'!A29&lt;&gt;"",$D$5&lt;&gt;"",$D$6&lt;&gt;"",MIN($D$6,'Ключевая ставка'!B29)&gt;=MAX($D$5,'Ключевая ставка'!A29)),MIN($D$6,'Ключевая ставка'!B29),"")</f>
        <v/>
      </c>
      <c r="D36" s="13">
        <f>IF(B36="","",C36-B36+1)</f>
        <v/>
      </c>
      <c r="E36" s="14">
        <f>IF(B36="","",'Ключевая ставка'!C29)</f>
        <v/>
      </c>
      <c r="F36" s="15">
        <f>IF(B36="","",IF(YEAR(B36)=YEAR(C36),IF(MOD(YEAR(B36),4)=0,366,365),"365/366"))</f>
        <v/>
      </c>
      <c r="G36" s="16">
        <f>IF(B36="","",ROUND($D$4*E36/100*IF(YEAR(B36)=YEAR(C36),(C36-B36+1)/IF(MOD(YEAR(B36),4)=0,366,365),(DATE(YEAR(B36),12,31)-B36+1)/IF(MOD(YEAR(B36),4)=0,366,365)+(C36-DATE(YEAR(C36),1,1)+1)/IF(MOD(YEAR(C36),4)=0,366,365)+(YEAR(C36)-YEAR(B36)-1)),2))</f>
        <v/>
      </c>
    </row>
    <row r="37">
      <c r="A37" s="12">
        <f>IF('Ключевая ставка'!A30="","",'Ключевая ставка'!A30)</f>
        <v/>
      </c>
      <c r="B37" s="12">
        <f>IF(AND('Ключевая ставка'!A30&lt;&gt;"",$D$5&lt;&gt;"",$D$6&lt;&gt;"",MIN($D$6,'Ключевая ставка'!B30)&gt;=MAX($D$5,'Ключевая ставка'!A30)),MAX($D$5,'Ключевая ставка'!A30),"")</f>
        <v/>
      </c>
      <c r="C37" s="12">
        <f>IF(AND('Ключевая ставка'!A30&lt;&gt;"",$D$5&lt;&gt;"",$D$6&lt;&gt;"",MIN($D$6,'Ключевая ставка'!B30)&gt;=MAX($D$5,'Ключевая ставка'!A30)),MIN($D$6,'Ключевая ставка'!B30),"")</f>
        <v/>
      </c>
      <c r="D37" s="13">
        <f>IF(B37="","",C37-B37+1)</f>
        <v/>
      </c>
      <c r="E37" s="14">
        <f>IF(B37="","",'Ключевая ставка'!C30)</f>
        <v/>
      </c>
      <c r="F37" s="15">
        <f>IF(B37="","",IF(YEAR(B37)=YEAR(C37),IF(MOD(YEAR(B37),4)=0,366,365),"365/366"))</f>
        <v/>
      </c>
      <c r="G37" s="16">
        <f>IF(B37="","",ROUND($D$4*E37/100*IF(YEAR(B37)=YEAR(C37),(C37-B37+1)/IF(MOD(YEAR(B37),4)=0,366,365),(DATE(YEAR(B37),12,31)-B37+1)/IF(MOD(YEAR(B37),4)=0,366,365)+(C37-DATE(YEAR(C37),1,1)+1)/IF(MOD(YEAR(C37),4)=0,366,365)+(YEAR(C37)-YEAR(B37)-1)),2))</f>
        <v/>
      </c>
    </row>
    <row r="38">
      <c r="A38" s="12">
        <f>IF('Ключевая ставка'!A31="","",'Ключевая ставка'!A31)</f>
        <v/>
      </c>
      <c r="B38" s="12">
        <f>IF(AND('Ключевая ставка'!A31&lt;&gt;"",$D$5&lt;&gt;"",$D$6&lt;&gt;"",MIN($D$6,'Ключевая ставка'!B31)&gt;=MAX($D$5,'Ключевая ставка'!A31)),MAX($D$5,'Ключевая ставка'!A31),"")</f>
        <v/>
      </c>
      <c r="C38" s="12">
        <f>IF(AND('Ключевая ставка'!A31&lt;&gt;"",$D$5&lt;&gt;"",$D$6&lt;&gt;"",MIN($D$6,'Ключевая ставка'!B31)&gt;=MAX($D$5,'Ключевая ставка'!A31)),MIN($D$6,'Ключевая ставка'!B31),"")</f>
        <v/>
      </c>
      <c r="D38" s="13">
        <f>IF(B38="","",C38-B38+1)</f>
        <v/>
      </c>
      <c r="E38" s="14">
        <f>IF(B38="","",'Ключевая ставка'!C31)</f>
        <v/>
      </c>
      <c r="F38" s="15">
        <f>IF(B38="","",IF(YEAR(B38)=YEAR(C38),IF(MOD(YEAR(B38),4)=0,366,365),"365/366"))</f>
        <v/>
      </c>
      <c r="G38" s="16">
        <f>IF(B38="","",ROUND($D$4*E38/100*IF(YEAR(B38)=YEAR(C38),(C38-B38+1)/IF(MOD(YEAR(B38),4)=0,366,365),(DATE(YEAR(B38),12,31)-B38+1)/IF(MOD(YEAR(B38),4)=0,366,365)+(C38-DATE(YEAR(C38),1,1)+1)/IF(MOD(YEAR(C38),4)=0,366,365)+(YEAR(C38)-YEAR(B38)-1)),2))</f>
        <v/>
      </c>
    </row>
    <row r="39">
      <c r="A39" s="12">
        <f>IF('Ключевая ставка'!A32="","",'Ключевая ставка'!A32)</f>
        <v/>
      </c>
      <c r="B39" s="12">
        <f>IF(AND('Ключевая ставка'!A32&lt;&gt;"",$D$5&lt;&gt;"",$D$6&lt;&gt;"",MIN($D$6,'Ключевая ставка'!B32)&gt;=MAX($D$5,'Ключевая ставка'!A32)),MAX($D$5,'Ключевая ставка'!A32),"")</f>
        <v/>
      </c>
      <c r="C39" s="12">
        <f>IF(AND('Ключевая ставка'!A32&lt;&gt;"",$D$5&lt;&gt;"",$D$6&lt;&gt;"",MIN($D$6,'Ключевая ставка'!B32)&gt;=MAX($D$5,'Ключевая ставка'!A32)),MIN($D$6,'Ключевая ставка'!B32),"")</f>
        <v/>
      </c>
      <c r="D39" s="13">
        <f>IF(B39="","",C39-B39+1)</f>
        <v/>
      </c>
      <c r="E39" s="14">
        <f>IF(B39="","",'Ключевая ставка'!C32)</f>
        <v/>
      </c>
      <c r="F39" s="15">
        <f>IF(B39="","",IF(YEAR(B39)=YEAR(C39),IF(MOD(YEAR(B39),4)=0,366,365),"365/366"))</f>
        <v/>
      </c>
      <c r="G39" s="16">
        <f>IF(B39="","",ROUND($D$4*E39/100*IF(YEAR(B39)=YEAR(C39),(C39-B39+1)/IF(MOD(YEAR(B39),4)=0,366,365),(DATE(YEAR(B39),12,31)-B39+1)/IF(MOD(YEAR(B39),4)=0,366,365)+(C39-DATE(YEAR(C39),1,1)+1)/IF(MOD(YEAR(C39),4)=0,366,365)+(YEAR(C39)-YEAR(B39)-1)),2))</f>
        <v/>
      </c>
    </row>
    <row r="40">
      <c r="A40" s="12">
        <f>IF('Ключевая ставка'!A33="","",'Ключевая ставка'!A33)</f>
        <v/>
      </c>
      <c r="B40" s="12">
        <f>IF(AND('Ключевая ставка'!A33&lt;&gt;"",$D$5&lt;&gt;"",$D$6&lt;&gt;"",MIN($D$6,'Ключевая ставка'!B33)&gt;=MAX($D$5,'Ключевая ставка'!A33)),MAX($D$5,'Ключевая ставка'!A33),"")</f>
        <v/>
      </c>
      <c r="C40" s="12">
        <f>IF(AND('Ключевая ставка'!A33&lt;&gt;"",$D$5&lt;&gt;"",$D$6&lt;&gt;"",MIN($D$6,'Ключевая ставка'!B33)&gt;=MAX($D$5,'Ключевая ставка'!A33)),MIN($D$6,'Ключевая ставка'!B33),"")</f>
        <v/>
      </c>
      <c r="D40" s="13">
        <f>IF(B40="","",C40-B40+1)</f>
        <v/>
      </c>
      <c r="E40" s="14">
        <f>IF(B40="","",'Ключевая ставка'!C33)</f>
        <v/>
      </c>
      <c r="F40" s="15">
        <f>IF(B40="","",IF(YEAR(B40)=YEAR(C40),IF(MOD(YEAR(B40),4)=0,366,365),"365/366"))</f>
        <v/>
      </c>
      <c r="G40" s="16">
        <f>IF(B40="","",ROUND($D$4*E40/100*IF(YEAR(B40)=YEAR(C40),(C40-B40+1)/IF(MOD(YEAR(B40),4)=0,366,365),(DATE(YEAR(B40),12,31)-B40+1)/IF(MOD(YEAR(B40),4)=0,366,365)+(C40-DATE(YEAR(C40),1,1)+1)/IF(MOD(YEAR(C40),4)=0,366,365)+(YEAR(C40)-YEAR(B40)-1)),2))</f>
        <v/>
      </c>
    </row>
    <row r="41">
      <c r="A41" s="12">
        <f>IF('Ключевая ставка'!A34="","",'Ключевая ставка'!A34)</f>
        <v/>
      </c>
      <c r="B41" s="12">
        <f>IF(AND('Ключевая ставка'!A34&lt;&gt;"",$D$5&lt;&gt;"",$D$6&lt;&gt;"",MIN($D$6,'Ключевая ставка'!B34)&gt;=MAX($D$5,'Ключевая ставка'!A34)),MAX($D$5,'Ключевая ставка'!A34),"")</f>
        <v/>
      </c>
      <c r="C41" s="12">
        <f>IF(AND('Ключевая ставка'!A34&lt;&gt;"",$D$5&lt;&gt;"",$D$6&lt;&gt;"",MIN($D$6,'Ключевая ставка'!B34)&gt;=MAX($D$5,'Ключевая ставка'!A34)),MIN($D$6,'Ключевая ставка'!B34),"")</f>
        <v/>
      </c>
      <c r="D41" s="13">
        <f>IF(B41="","",C41-B41+1)</f>
        <v/>
      </c>
      <c r="E41" s="14">
        <f>IF(B41="","",'Ключевая ставка'!C34)</f>
        <v/>
      </c>
      <c r="F41" s="15">
        <f>IF(B41="","",IF(YEAR(B41)=YEAR(C41),IF(MOD(YEAR(B41),4)=0,366,365),"365/366"))</f>
        <v/>
      </c>
      <c r="G41" s="16">
        <f>IF(B41="","",ROUND($D$4*E41/100*IF(YEAR(B41)=YEAR(C41),(C41-B41+1)/IF(MOD(YEAR(B41),4)=0,366,365),(DATE(YEAR(B41),12,31)-B41+1)/IF(MOD(YEAR(B41),4)=0,366,365)+(C41-DATE(YEAR(C41),1,1)+1)/IF(MOD(YEAR(C41),4)=0,366,365)+(YEAR(C41)-YEAR(B41)-1)),2))</f>
        <v/>
      </c>
    </row>
    <row r="42">
      <c r="A42" s="12">
        <f>IF('Ключевая ставка'!A35="","",'Ключевая ставка'!A35)</f>
        <v/>
      </c>
      <c r="B42" s="12">
        <f>IF(AND('Ключевая ставка'!A35&lt;&gt;"",$D$5&lt;&gt;"",$D$6&lt;&gt;"",MIN($D$6,'Ключевая ставка'!B35)&gt;=MAX($D$5,'Ключевая ставка'!A35)),MAX($D$5,'Ключевая ставка'!A35),"")</f>
        <v/>
      </c>
      <c r="C42" s="12">
        <f>IF(AND('Ключевая ставка'!A35&lt;&gt;"",$D$5&lt;&gt;"",$D$6&lt;&gt;"",MIN($D$6,'Ключевая ставка'!B35)&gt;=MAX($D$5,'Ключевая ставка'!A35)),MIN($D$6,'Ключевая ставка'!B35),"")</f>
        <v/>
      </c>
      <c r="D42" s="13">
        <f>IF(B42="","",C42-B42+1)</f>
        <v/>
      </c>
      <c r="E42" s="14">
        <f>IF(B42="","",'Ключевая ставка'!C35)</f>
        <v/>
      </c>
      <c r="F42" s="15">
        <f>IF(B42="","",IF(YEAR(B42)=YEAR(C42),IF(MOD(YEAR(B42),4)=0,366,365),"365/366"))</f>
        <v/>
      </c>
      <c r="G42" s="16">
        <f>IF(B42="","",ROUND($D$4*E42/100*IF(YEAR(B42)=YEAR(C42),(C42-B42+1)/IF(MOD(YEAR(B42),4)=0,366,365),(DATE(YEAR(B42),12,31)-B42+1)/IF(MOD(YEAR(B42),4)=0,366,365)+(C42-DATE(YEAR(C42),1,1)+1)/IF(MOD(YEAR(C42),4)=0,366,365)+(YEAR(C42)-YEAR(B42)-1)),2))</f>
        <v/>
      </c>
    </row>
    <row r="43">
      <c r="A43" s="12">
        <f>IF('Ключевая ставка'!A36="","",'Ключевая ставка'!A36)</f>
        <v/>
      </c>
      <c r="B43" s="12">
        <f>IF(AND('Ключевая ставка'!A36&lt;&gt;"",$D$5&lt;&gt;"",$D$6&lt;&gt;"",MIN($D$6,'Ключевая ставка'!B36)&gt;=MAX($D$5,'Ключевая ставка'!A36)),MAX($D$5,'Ключевая ставка'!A36),"")</f>
        <v/>
      </c>
      <c r="C43" s="12">
        <f>IF(AND('Ключевая ставка'!A36&lt;&gt;"",$D$5&lt;&gt;"",$D$6&lt;&gt;"",MIN($D$6,'Ключевая ставка'!B36)&gt;=MAX($D$5,'Ключевая ставка'!A36)),MIN($D$6,'Ключевая ставка'!B36),"")</f>
        <v/>
      </c>
      <c r="D43" s="13">
        <f>IF(B43="","",C43-B43+1)</f>
        <v/>
      </c>
      <c r="E43" s="14">
        <f>IF(B43="","",'Ключевая ставка'!C36)</f>
        <v/>
      </c>
      <c r="F43" s="15">
        <f>IF(B43="","",IF(YEAR(B43)=YEAR(C43),IF(MOD(YEAR(B43),4)=0,366,365),"365/366"))</f>
        <v/>
      </c>
      <c r="G43" s="16">
        <f>IF(B43="","",ROUND($D$4*E43/100*IF(YEAR(B43)=YEAR(C43),(C43-B43+1)/IF(MOD(YEAR(B43),4)=0,366,365),(DATE(YEAR(B43),12,31)-B43+1)/IF(MOD(YEAR(B43),4)=0,366,365)+(C43-DATE(YEAR(C43),1,1)+1)/IF(MOD(YEAR(C43),4)=0,366,365)+(YEAR(C43)-YEAR(B43)-1)),2))</f>
        <v/>
      </c>
    </row>
    <row r="44">
      <c r="A44" s="12">
        <f>IF('Ключевая ставка'!A37="","",'Ключевая ставка'!A37)</f>
        <v/>
      </c>
      <c r="B44" s="12">
        <f>IF(AND('Ключевая ставка'!A37&lt;&gt;"",$D$5&lt;&gt;"",$D$6&lt;&gt;"",MIN($D$6,'Ключевая ставка'!B37)&gt;=MAX($D$5,'Ключевая ставка'!A37)),MAX($D$5,'Ключевая ставка'!A37),"")</f>
        <v/>
      </c>
      <c r="C44" s="12">
        <f>IF(AND('Ключевая ставка'!A37&lt;&gt;"",$D$5&lt;&gt;"",$D$6&lt;&gt;"",MIN($D$6,'Ключевая ставка'!B37)&gt;=MAX($D$5,'Ключевая ставка'!A37)),MIN($D$6,'Ключевая ставка'!B37),"")</f>
        <v/>
      </c>
      <c r="D44" s="13">
        <f>IF(B44="","",C44-B44+1)</f>
        <v/>
      </c>
      <c r="E44" s="14">
        <f>IF(B44="","",'Ключевая ставка'!C37)</f>
        <v/>
      </c>
      <c r="F44" s="15">
        <f>IF(B44="","",IF(YEAR(B44)=YEAR(C44),IF(MOD(YEAR(B44),4)=0,366,365),"365/366"))</f>
        <v/>
      </c>
      <c r="G44" s="16">
        <f>IF(B44="","",ROUND($D$4*E44/100*IF(YEAR(B44)=YEAR(C44),(C44-B44+1)/IF(MOD(YEAR(B44),4)=0,366,365),(DATE(YEAR(B44),12,31)-B44+1)/IF(MOD(YEAR(B44),4)=0,366,365)+(C44-DATE(YEAR(C44),1,1)+1)/IF(MOD(YEAR(C44),4)=0,366,365)+(YEAR(C44)-YEAR(B44)-1)),2))</f>
        <v/>
      </c>
    </row>
    <row r="45">
      <c r="A45" s="12">
        <f>IF('Ключевая ставка'!A38="","",'Ключевая ставка'!A38)</f>
        <v/>
      </c>
      <c r="B45" s="12">
        <f>IF(AND('Ключевая ставка'!A38&lt;&gt;"",$D$5&lt;&gt;"",$D$6&lt;&gt;"",MIN($D$6,'Ключевая ставка'!B38)&gt;=MAX($D$5,'Ключевая ставка'!A38)),MAX($D$5,'Ключевая ставка'!A38),"")</f>
        <v/>
      </c>
      <c r="C45" s="12">
        <f>IF(AND('Ключевая ставка'!A38&lt;&gt;"",$D$5&lt;&gt;"",$D$6&lt;&gt;"",MIN($D$6,'Ключевая ставка'!B38)&gt;=MAX($D$5,'Ключевая ставка'!A38)),MIN($D$6,'Ключевая ставка'!B38),"")</f>
        <v/>
      </c>
      <c r="D45" s="13">
        <f>IF(B45="","",C45-B45+1)</f>
        <v/>
      </c>
      <c r="E45" s="14">
        <f>IF(B45="","",'Ключевая ставка'!C38)</f>
        <v/>
      </c>
      <c r="F45" s="15">
        <f>IF(B45="","",IF(YEAR(B45)=YEAR(C45),IF(MOD(YEAR(B45),4)=0,366,365),"365/366"))</f>
        <v/>
      </c>
      <c r="G45" s="16">
        <f>IF(B45="","",ROUND($D$4*E45/100*IF(YEAR(B45)=YEAR(C45),(C45-B45+1)/IF(MOD(YEAR(B45),4)=0,366,365),(DATE(YEAR(B45),12,31)-B45+1)/IF(MOD(YEAR(B45),4)=0,366,365)+(C45-DATE(YEAR(C45),1,1)+1)/IF(MOD(YEAR(C45),4)=0,366,365)+(YEAR(C45)-YEAR(B45)-1)),2))</f>
        <v/>
      </c>
    </row>
    <row r="46">
      <c r="A46" s="12">
        <f>IF('Ключевая ставка'!A39="","",'Ключевая ставка'!A39)</f>
        <v/>
      </c>
      <c r="B46" s="12">
        <f>IF(AND('Ключевая ставка'!A39&lt;&gt;"",$D$5&lt;&gt;"",$D$6&lt;&gt;"",MIN($D$6,'Ключевая ставка'!B39)&gt;=MAX($D$5,'Ключевая ставка'!A39)),MAX($D$5,'Ключевая ставка'!A39),"")</f>
        <v/>
      </c>
      <c r="C46" s="12">
        <f>IF(AND('Ключевая ставка'!A39&lt;&gt;"",$D$5&lt;&gt;"",$D$6&lt;&gt;"",MIN($D$6,'Ключевая ставка'!B39)&gt;=MAX($D$5,'Ключевая ставка'!A39)),MIN($D$6,'Ключевая ставка'!B39),"")</f>
        <v/>
      </c>
      <c r="D46" s="13">
        <f>IF(B46="","",C46-B46+1)</f>
        <v/>
      </c>
      <c r="E46" s="14">
        <f>IF(B46="","",'Ключевая ставка'!C39)</f>
        <v/>
      </c>
      <c r="F46" s="15">
        <f>IF(B46="","",IF(YEAR(B46)=YEAR(C46),IF(MOD(YEAR(B46),4)=0,366,365),"365/366"))</f>
        <v/>
      </c>
      <c r="G46" s="16">
        <f>IF(B46="","",ROUND($D$4*E46/100*IF(YEAR(B46)=YEAR(C46),(C46-B46+1)/IF(MOD(YEAR(B46),4)=0,366,365),(DATE(YEAR(B46),12,31)-B46+1)/IF(MOD(YEAR(B46),4)=0,366,365)+(C46-DATE(YEAR(C46),1,1)+1)/IF(MOD(YEAR(C46),4)=0,366,365)+(YEAR(C46)-YEAR(B46)-1)),2))</f>
        <v/>
      </c>
    </row>
    <row r="47">
      <c r="A47" s="12">
        <f>IF('Ключевая ставка'!A40="","",'Ключевая ставка'!A40)</f>
        <v/>
      </c>
      <c r="B47" s="12">
        <f>IF(AND('Ключевая ставка'!A40&lt;&gt;"",$D$5&lt;&gt;"",$D$6&lt;&gt;"",MIN($D$6,'Ключевая ставка'!B40)&gt;=MAX($D$5,'Ключевая ставка'!A40)),MAX($D$5,'Ключевая ставка'!A40),"")</f>
        <v/>
      </c>
      <c r="C47" s="12">
        <f>IF(AND('Ключевая ставка'!A40&lt;&gt;"",$D$5&lt;&gt;"",$D$6&lt;&gt;"",MIN($D$6,'Ключевая ставка'!B40)&gt;=MAX($D$5,'Ключевая ставка'!A40)),MIN($D$6,'Ключевая ставка'!B40),"")</f>
        <v/>
      </c>
      <c r="D47" s="13">
        <f>IF(B47="","",C47-B47+1)</f>
        <v/>
      </c>
      <c r="E47" s="14">
        <f>IF(B47="","",'Ключевая ставка'!C40)</f>
        <v/>
      </c>
      <c r="F47" s="15">
        <f>IF(B47="","",IF(YEAR(B47)=YEAR(C47),IF(MOD(YEAR(B47),4)=0,366,365),"365/366"))</f>
        <v/>
      </c>
      <c r="G47" s="16">
        <f>IF(B47="","",ROUND($D$4*E47/100*IF(YEAR(B47)=YEAR(C47),(C47-B47+1)/IF(MOD(YEAR(B47),4)=0,366,365),(DATE(YEAR(B47),12,31)-B47+1)/IF(MOD(YEAR(B47),4)=0,366,365)+(C47-DATE(YEAR(C47),1,1)+1)/IF(MOD(YEAR(C47),4)=0,366,365)+(YEAR(C47)-YEAR(B47)-1)),2))</f>
        <v/>
      </c>
    </row>
    <row r="48">
      <c r="A48" s="12">
        <f>IF('Ключевая ставка'!A41="","",'Ключевая ставка'!A41)</f>
        <v/>
      </c>
      <c r="B48" s="12">
        <f>IF(AND('Ключевая ставка'!A41&lt;&gt;"",$D$5&lt;&gt;"",$D$6&lt;&gt;"",MIN($D$6,'Ключевая ставка'!B41)&gt;=MAX($D$5,'Ключевая ставка'!A41)),MAX($D$5,'Ключевая ставка'!A41),"")</f>
        <v/>
      </c>
      <c r="C48" s="12">
        <f>IF(AND('Ключевая ставка'!A41&lt;&gt;"",$D$5&lt;&gt;"",$D$6&lt;&gt;"",MIN($D$6,'Ключевая ставка'!B41)&gt;=MAX($D$5,'Ключевая ставка'!A41)),MIN($D$6,'Ключевая ставка'!B41),"")</f>
        <v/>
      </c>
      <c r="D48" s="13">
        <f>IF(B48="","",C48-B48+1)</f>
        <v/>
      </c>
      <c r="E48" s="14">
        <f>IF(B48="","",'Ключевая ставка'!C41)</f>
        <v/>
      </c>
      <c r="F48" s="15">
        <f>IF(B48="","",IF(YEAR(B48)=YEAR(C48),IF(MOD(YEAR(B48),4)=0,366,365),"365/366"))</f>
        <v/>
      </c>
      <c r="G48" s="16">
        <f>IF(B48="","",ROUND($D$4*E48/100*IF(YEAR(B48)=YEAR(C48),(C48-B48+1)/IF(MOD(YEAR(B48),4)=0,366,365),(DATE(YEAR(B48),12,31)-B48+1)/IF(MOD(YEAR(B48),4)=0,366,365)+(C48-DATE(YEAR(C48),1,1)+1)/IF(MOD(YEAR(C48),4)=0,366,365)+(YEAR(C48)-YEAR(B48)-1)),2))</f>
        <v/>
      </c>
    </row>
    <row r="49">
      <c r="A49" s="12">
        <f>IF('Ключевая ставка'!A42="","",'Ключевая ставка'!A42)</f>
        <v/>
      </c>
      <c r="B49" s="12">
        <f>IF(AND('Ключевая ставка'!A42&lt;&gt;"",$D$5&lt;&gt;"",$D$6&lt;&gt;"",MIN($D$6,'Ключевая ставка'!B42)&gt;=MAX($D$5,'Ключевая ставка'!A42)),MAX($D$5,'Ключевая ставка'!A42),"")</f>
        <v/>
      </c>
      <c r="C49" s="12">
        <f>IF(AND('Ключевая ставка'!A42&lt;&gt;"",$D$5&lt;&gt;"",$D$6&lt;&gt;"",MIN($D$6,'Ключевая ставка'!B42)&gt;=MAX($D$5,'Ключевая ставка'!A42)),MIN($D$6,'Ключевая ставка'!B42),"")</f>
        <v/>
      </c>
      <c r="D49" s="13">
        <f>IF(B49="","",C49-B49+1)</f>
        <v/>
      </c>
      <c r="E49" s="14">
        <f>IF(B49="","",'Ключевая ставка'!C42)</f>
        <v/>
      </c>
      <c r="F49" s="15">
        <f>IF(B49="","",IF(YEAR(B49)=YEAR(C49),IF(MOD(YEAR(B49),4)=0,366,365),"365/366"))</f>
        <v/>
      </c>
      <c r="G49" s="16">
        <f>IF(B49="","",ROUND($D$4*E49/100*IF(YEAR(B49)=YEAR(C49),(C49-B49+1)/IF(MOD(YEAR(B49),4)=0,366,365),(DATE(YEAR(B49),12,31)-B49+1)/IF(MOD(YEAR(B49),4)=0,366,365)+(C49-DATE(YEAR(C49),1,1)+1)/IF(MOD(YEAR(C49),4)=0,366,365)+(YEAR(C49)-YEAR(B49)-1)),2))</f>
        <v/>
      </c>
    </row>
    <row r="50">
      <c r="A50" s="12">
        <f>IF('Ключевая ставка'!A43="","",'Ключевая ставка'!A43)</f>
        <v/>
      </c>
      <c r="B50" s="12">
        <f>IF(AND('Ключевая ставка'!A43&lt;&gt;"",$D$5&lt;&gt;"",$D$6&lt;&gt;"",MIN($D$6,'Ключевая ставка'!B43)&gt;=MAX($D$5,'Ключевая ставка'!A43)),MAX($D$5,'Ключевая ставка'!A43),"")</f>
        <v/>
      </c>
      <c r="C50" s="12">
        <f>IF(AND('Ключевая ставка'!A43&lt;&gt;"",$D$5&lt;&gt;"",$D$6&lt;&gt;"",MIN($D$6,'Ключевая ставка'!B43)&gt;=MAX($D$5,'Ключевая ставка'!A43)),MIN($D$6,'Ключевая ставка'!B43),"")</f>
        <v/>
      </c>
      <c r="D50" s="13">
        <f>IF(B50="","",C50-B50+1)</f>
        <v/>
      </c>
      <c r="E50" s="14">
        <f>IF(B50="","",'Ключевая ставка'!C43)</f>
        <v/>
      </c>
      <c r="F50" s="15">
        <f>IF(B50="","",IF(YEAR(B50)=YEAR(C50),IF(MOD(YEAR(B50),4)=0,366,365),"365/366"))</f>
        <v/>
      </c>
      <c r="G50" s="16">
        <f>IF(B50="","",ROUND($D$4*E50/100*IF(YEAR(B50)=YEAR(C50),(C50-B50+1)/IF(MOD(YEAR(B50),4)=0,366,365),(DATE(YEAR(B50),12,31)-B50+1)/IF(MOD(YEAR(B50),4)=0,366,365)+(C50-DATE(YEAR(C50),1,1)+1)/IF(MOD(YEAR(C50),4)=0,366,365)+(YEAR(C50)-YEAR(B50)-1)),2))</f>
        <v/>
      </c>
    </row>
    <row r="52" ht="36" customHeight="1">
      <c r="A52" s="17" t="inlineStr">
        <is>
          <t>Вводите данные только в жёлтые поля, остальные ячейки пересчитаются сами. Сумму долга указывайте вместе с НДС, если налог включён в цену.</t>
        </is>
      </c>
    </row>
    <row r="53" ht="36" customHeight="1">
      <c r="A53" s="17" t="inlineStr">
        <is>
          <t>Строки отрезков строятся по датам смены ключевой ставки. Если отрезок переходит через Новый год, дни каждого года считаются по его базе — 365 или 366, а в колонке «Дней в году» стоит «365/366».</t>
        </is>
      </c>
    </row>
    <row r="54" ht="36" customHeight="1">
      <c r="A54" s="17" t="inlineStr">
        <is>
          <t>Если долг гасили частями, посчитайте проценты на прежнюю сумму по день платежа включительно, на остаток — со следующего дня на копии листа, затем сложите итоги.</t>
        </is>
      </c>
    </row>
    <row r="55" ht="36" customHeight="1">
      <c r="A55" s="17" t="inlineStr">
        <is>
          <t>Дни моратория 01.04.2022–01.10.2022 формулы считают как обычные. Если долг возник до 01.04.2022 и должник подпадал под мораторий, посчитайте периоды до и после него на двух копиях листа: по 31.03.2022 и с 02.10.2022.</t>
        </is>
      </c>
    </row>
    <row r="57" ht="24" customHeight="1">
      <c r="A57" s="18" t="inlineStr">
        <is>
          <t>Шаблон к статье «Проценты по 395 ГК РФ: формула, пример и расчёт в Excel» · saldio.ru/blog/protsenty-po-395-gk. Расчёт справочный: в споре период и сумму проверяет суд.</t>
        </is>
      </c>
    </row>
  </sheetData>
  <mergeCells count="9">
    <mergeCell ref="D6:E6"/>
    <mergeCell ref="A53:G53"/>
    <mergeCell ref="A55:G55"/>
    <mergeCell ref="D5:E5"/>
    <mergeCell ref="A54:G54"/>
    <mergeCell ref="D4:E4"/>
    <mergeCell ref="A52:G52"/>
    <mergeCell ref="A57:G57"/>
    <mergeCell ref="D9:E9"/>
  </mergeCells>
  <dataValidations count="1">
    <dataValidation sqref="D5 D6" showDropDown="0" showInputMessage="0" showErrorMessage="1" allowBlank="0" errorTitle="Дата" error="Нужна дата не раньше 20.12.2021." type="date" operator="greaterThan">
      <formula1>DATE(2021,12,19)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</cols>
  <sheetData>
    <row r="1">
      <c r="A1" s="19" t="inlineStr">
        <is>
          <t>Ключевая ставка Банка России</t>
        </is>
      </c>
    </row>
    <row r="2" ht="48" customHeight="1">
      <c r="A2" s="17" t="inlineStr">
        <is>
          <t>Источник — cbr.ru, данные на 23.09.2026. Дата 31.12.2099 у последней ставки значит «до следующего изменения». Новую ставку впишите в первую пустую жёлтую строку: дату, с которой она действует, и значение.</t>
        </is>
      </c>
    </row>
    <row r="4">
      <c r="A4" s="11" t="inlineStr">
        <is>
          <t>Действует с</t>
        </is>
      </c>
      <c r="B4" s="11" t="inlineStr">
        <is>
          <t>Действует по</t>
        </is>
      </c>
      <c r="C4" s="11" t="inlineStr">
        <is>
          <t>Ставка, % годовых</t>
        </is>
      </c>
    </row>
    <row r="5">
      <c r="A5" s="12" t="n">
        <v>44550</v>
      </c>
      <c r="B5" s="12">
        <f>IF(A5="","",IF(A6="",DATE(2099,12,31),A6-1))</f>
        <v/>
      </c>
      <c r="C5" s="14" t="n">
        <v>8.5</v>
      </c>
    </row>
    <row r="6">
      <c r="A6" s="12" t="n">
        <v>44606</v>
      </c>
      <c r="B6" s="12">
        <f>IF(A6="","",IF(A7="",DATE(2099,12,31),A7-1))</f>
        <v/>
      </c>
      <c r="C6" s="14" t="n">
        <v>9.5</v>
      </c>
    </row>
    <row r="7">
      <c r="A7" s="12" t="n">
        <v>44620</v>
      </c>
      <c r="B7" s="12">
        <f>IF(A7="","",IF(A8="",DATE(2099,12,31),A8-1))</f>
        <v/>
      </c>
      <c r="C7" s="14" t="n">
        <v>20</v>
      </c>
    </row>
    <row r="8">
      <c r="A8" s="12" t="n">
        <v>44662</v>
      </c>
      <c r="B8" s="12">
        <f>IF(A8="","",IF(A9="",DATE(2099,12,31),A9-1))</f>
        <v/>
      </c>
      <c r="C8" s="14" t="n">
        <v>17</v>
      </c>
    </row>
    <row r="9">
      <c r="A9" s="12" t="n">
        <v>44685</v>
      </c>
      <c r="B9" s="12">
        <f>IF(A9="","",IF(A10="",DATE(2099,12,31),A10-1))</f>
        <v/>
      </c>
      <c r="C9" s="14" t="n">
        <v>14</v>
      </c>
    </row>
    <row r="10">
      <c r="A10" s="12" t="n">
        <v>44708</v>
      </c>
      <c r="B10" s="12">
        <f>IF(A10="","",IF(A11="",DATE(2099,12,31),A11-1))</f>
        <v/>
      </c>
      <c r="C10" s="14" t="n">
        <v>11</v>
      </c>
    </row>
    <row r="11">
      <c r="A11" s="12" t="n">
        <v>44726</v>
      </c>
      <c r="B11" s="12">
        <f>IF(A11="","",IF(A12="",DATE(2099,12,31),A12-1))</f>
        <v/>
      </c>
      <c r="C11" s="14" t="n">
        <v>9.5</v>
      </c>
    </row>
    <row r="12">
      <c r="A12" s="12" t="n">
        <v>44767</v>
      </c>
      <c r="B12" s="12">
        <f>IF(A12="","",IF(A13="",DATE(2099,12,31),A13-1))</f>
        <v/>
      </c>
      <c r="C12" s="14" t="n">
        <v>8</v>
      </c>
    </row>
    <row r="13">
      <c r="A13" s="12" t="n">
        <v>44823</v>
      </c>
      <c r="B13" s="12">
        <f>IF(A13="","",IF(A14="",DATE(2099,12,31),A14-1))</f>
        <v/>
      </c>
      <c r="C13" s="14" t="n">
        <v>7.5</v>
      </c>
    </row>
    <row r="14">
      <c r="A14" s="12" t="n">
        <v>45131</v>
      </c>
      <c r="B14" s="12">
        <f>IF(A14="","",IF(A15="",DATE(2099,12,31),A15-1))</f>
        <v/>
      </c>
      <c r="C14" s="14" t="n">
        <v>8.5</v>
      </c>
    </row>
    <row r="15">
      <c r="A15" s="12" t="n">
        <v>45153</v>
      </c>
      <c r="B15" s="12">
        <f>IF(A15="","",IF(A16="",DATE(2099,12,31),A16-1))</f>
        <v/>
      </c>
      <c r="C15" s="14" t="n">
        <v>12</v>
      </c>
    </row>
    <row r="16">
      <c r="A16" s="12" t="n">
        <v>45187</v>
      </c>
      <c r="B16" s="12">
        <f>IF(A16="","",IF(A17="",DATE(2099,12,31),A17-1))</f>
        <v/>
      </c>
      <c r="C16" s="14" t="n">
        <v>13</v>
      </c>
    </row>
    <row r="17">
      <c r="A17" s="12" t="n">
        <v>45229</v>
      </c>
      <c r="B17" s="12">
        <f>IF(A17="","",IF(A18="",DATE(2099,12,31),A18-1))</f>
        <v/>
      </c>
      <c r="C17" s="14" t="n">
        <v>15</v>
      </c>
    </row>
    <row r="18">
      <c r="A18" s="12" t="n">
        <v>45278</v>
      </c>
      <c r="B18" s="12">
        <f>IF(A18="","",IF(A19="",DATE(2099,12,31),A19-1))</f>
        <v/>
      </c>
      <c r="C18" s="14" t="n">
        <v>16</v>
      </c>
    </row>
    <row r="19">
      <c r="A19" s="12" t="n">
        <v>45502</v>
      </c>
      <c r="B19" s="12">
        <f>IF(A19="","",IF(A20="",DATE(2099,12,31),A20-1))</f>
        <v/>
      </c>
      <c r="C19" s="14" t="n">
        <v>18</v>
      </c>
    </row>
    <row r="20">
      <c r="A20" s="12" t="n">
        <v>45551</v>
      </c>
      <c r="B20" s="12">
        <f>IF(A20="","",IF(A21="",DATE(2099,12,31),A21-1))</f>
        <v/>
      </c>
      <c r="C20" s="14" t="n">
        <v>19</v>
      </c>
    </row>
    <row r="21">
      <c r="A21" s="12" t="n">
        <v>45593</v>
      </c>
      <c r="B21" s="12">
        <f>IF(A21="","",IF(A22="",DATE(2099,12,31),A22-1))</f>
        <v/>
      </c>
      <c r="C21" s="14" t="n">
        <v>21</v>
      </c>
    </row>
    <row r="22">
      <c r="A22" s="12" t="n">
        <v>45817</v>
      </c>
      <c r="B22" s="12">
        <f>IF(A22="","",IF(A23="",DATE(2099,12,31),A23-1))</f>
        <v/>
      </c>
      <c r="C22" s="14" t="n">
        <v>20</v>
      </c>
    </row>
    <row r="23">
      <c r="A23" s="12" t="n">
        <v>45866</v>
      </c>
      <c r="B23" s="12">
        <f>IF(A23="","",IF(A24="",DATE(2099,12,31),A24-1))</f>
        <v/>
      </c>
      <c r="C23" s="14" t="n">
        <v>18</v>
      </c>
    </row>
    <row r="24">
      <c r="A24" s="12" t="n">
        <v>45915</v>
      </c>
      <c r="B24" s="12">
        <f>IF(A24="","",IF(A25="",DATE(2099,12,31),A25-1))</f>
        <v/>
      </c>
      <c r="C24" s="14" t="n">
        <v>17</v>
      </c>
    </row>
    <row r="25">
      <c r="A25" s="12" t="n">
        <v>45957</v>
      </c>
      <c r="B25" s="12">
        <f>IF(A25="","",IF(A26="",DATE(2099,12,31),A26-1))</f>
        <v/>
      </c>
      <c r="C25" s="14" t="n">
        <v>16.5</v>
      </c>
    </row>
    <row r="26">
      <c r="A26" s="12" t="n">
        <v>46013</v>
      </c>
      <c r="B26" s="12">
        <f>IF(A26="","",IF(A27="",DATE(2099,12,31),A27-1))</f>
        <v/>
      </c>
      <c r="C26" s="14" t="n">
        <v>16</v>
      </c>
    </row>
    <row r="27">
      <c r="A27" s="12" t="n">
        <v>46069</v>
      </c>
      <c r="B27" s="12">
        <f>IF(A27="","",IF(A28="",DATE(2099,12,31),A28-1))</f>
        <v/>
      </c>
      <c r="C27" s="14" t="n">
        <v>15.5</v>
      </c>
    </row>
    <row r="28">
      <c r="A28" s="12" t="n">
        <v>46104</v>
      </c>
      <c r="B28" s="12">
        <f>IF(A28="","",IF(A29="",DATE(2099,12,31),A29-1))</f>
        <v/>
      </c>
      <c r="C28" s="14" t="n">
        <v>15</v>
      </c>
    </row>
    <row r="29">
      <c r="A29" s="12" t="n">
        <v>46139</v>
      </c>
      <c r="B29" s="12">
        <f>IF(A29="","",IF(A30="",DATE(2099,12,31),A30-1))</f>
        <v/>
      </c>
      <c r="C29" s="14" t="n">
        <v>14.5</v>
      </c>
    </row>
    <row r="30">
      <c r="A30" s="12" t="n">
        <v>46195</v>
      </c>
      <c r="B30" s="12">
        <f>IF(A30="","",IF(A31="",DATE(2099,12,31),A31-1))</f>
        <v/>
      </c>
      <c r="C30" s="14" t="n">
        <v>14.25</v>
      </c>
    </row>
    <row r="31">
      <c r="A31" s="12" t="n">
        <v>46230</v>
      </c>
      <c r="B31" s="12">
        <f>IF(A31="","",IF(A32="",DATE(2099,12,31),A32-1))</f>
        <v/>
      </c>
      <c r="C31" s="14" t="n">
        <v>14</v>
      </c>
    </row>
    <row r="32">
      <c r="A32" s="6" t="n"/>
      <c r="B32" s="12">
        <f>IF(A32="","",IF(A33="",DATE(2099,12,31),A33-1))</f>
        <v/>
      </c>
      <c r="C32" s="20" t="n"/>
    </row>
    <row r="33">
      <c r="A33" s="6" t="n"/>
      <c r="B33" s="12">
        <f>IF(A33="","",IF(A34="",DATE(2099,12,31),A34-1))</f>
        <v/>
      </c>
      <c r="C33" s="20" t="n"/>
    </row>
    <row r="34">
      <c r="A34" s="6" t="n"/>
      <c r="B34" s="12">
        <f>IF(A34="","",IF(A35="",DATE(2099,12,31),A35-1))</f>
        <v/>
      </c>
      <c r="C34" s="20" t="n"/>
    </row>
    <row r="35">
      <c r="A35" s="6" t="n"/>
      <c r="B35" s="12">
        <f>IF(A35="","",IF(A36="",DATE(2099,12,31),A36-1))</f>
        <v/>
      </c>
      <c r="C35" s="20" t="n"/>
    </row>
    <row r="36">
      <c r="A36" s="6" t="n"/>
      <c r="B36" s="12">
        <f>IF(A36="","",IF(A37="",DATE(2099,12,31),A37-1))</f>
        <v/>
      </c>
      <c r="C36" s="20" t="n"/>
    </row>
    <row r="37">
      <c r="A37" s="6" t="n"/>
      <c r="B37" s="12">
        <f>IF(A37="","",IF(A38="",DATE(2099,12,31),A38-1))</f>
        <v/>
      </c>
      <c r="C37" s="20" t="n"/>
    </row>
    <row r="38">
      <c r="A38" s="6" t="n"/>
      <c r="B38" s="12">
        <f>IF(A38="","",IF(A39="",DATE(2099,12,31),A39-1))</f>
        <v/>
      </c>
      <c r="C38" s="20" t="n"/>
    </row>
    <row r="39">
      <c r="A39" s="6" t="n"/>
      <c r="B39" s="12">
        <f>IF(A39="","",IF(A40="",DATE(2099,12,31),A40-1))</f>
        <v/>
      </c>
      <c r="C39" s="20" t="n"/>
    </row>
    <row r="40">
      <c r="A40" s="6" t="n"/>
      <c r="B40" s="12">
        <f>IF(A40="","",IF(A41="",DATE(2099,12,31),A41-1))</f>
        <v/>
      </c>
      <c r="C40" s="20" t="n"/>
    </row>
    <row r="41">
      <c r="A41" s="6" t="n"/>
      <c r="B41" s="12">
        <f>IF(A41="","",IF(A42="",DATE(2099,12,31),A42-1))</f>
        <v/>
      </c>
      <c r="C41" s="20" t="n"/>
    </row>
    <row r="42">
      <c r="A42" s="6" t="n"/>
      <c r="B42" s="12">
        <f>IF(A42="","",IF(A43="",DATE(2099,12,31),A43-1))</f>
        <v/>
      </c>
      <c r="C42" s="20" t="n"/>
    </row>
    <row r="43">
      <c r="A43" s="6" t="n"/>
      <c r="B43" s="12">
        <f>IF(A43="","",DATE(2099,12,31))</f>
        <v/>
      </c>
      <c r="C43" s="20" t="n"/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Сальдо</dc:creator>
  <dc:title xmlns:dc="http://purl.org/dc/elements/1.1/">Расчёт процентов по ст. 395 ГК РФ</dc:title>
  <dcterms:created xmlns:dcterms="http://purl.org/dc/terms/" xmlns:xsi="http://www.w3.org/2001/XMLSchema-instance" xsi:type="dcterms:W3CDTF">2026-09-23T18:58:14Z</dcterms:created>
  <dcterms:modified xmlns:dcterms="http://purl.org/dc/terms/" xmlns:xsi="http://www.w3.org/2001/XMLSchema-instance" xsi:type="dcterms:W3CDTF">2026-09-23T18:58:14Z</dcterms:modified>
</cp:coreProperties>
</file>